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<sst xmlns="http://schemas.openxmlformats.org/spreadsheetml/2006/main" count="2851" uniqueCount="2069">
  <si>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</si>
  <si>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</si>
  <si>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</si>
  <si>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</si>
  <si>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</si>
  <si>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</si>
  <si>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</si>
  <si>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</si>
  <si>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</si>
  <si>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</si>
  <si>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</si>
  <si>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</si>
  <si>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</si>
  <si>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</si>
  <si>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</si>
  <si>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</si>
  <si>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</si>
  <si>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</si>
  <si>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</si>
  <si>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</si>
  <si>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</si>
  <si>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</si>
  <si>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</si>
  <si>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</si>
  <si>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</si>
  <si>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</si>
  <si>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</si>
  <si>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</si>
  <si>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</si>
  <si>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</si>
  <si>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</si>
  <si>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</si>
  <si>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</si>
  <si>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</si>
  <si>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</si>
  <si>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</si>
  <si>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</si>
  <si>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</si>
  <si>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</si>
  <si>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</si>
  <si>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</si>
  <si>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</si>
  <si>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</si>
  <si>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</si>
  <si>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</si>
  <si>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</si>
  <si>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</si>
  <si>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</si>
  <si>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</si>
  <si>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</si>
  <si>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</si>
  <si>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</si>
  <si>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</si>
  <si>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</si>
  <si>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</si>
  <si>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</si>
  <si>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</si>
  <si>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</si>
  <si>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</si>
  <si>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</si>
  <si>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</si>
  <si>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</si>
  <si>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</si>
  <si>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</si>
  <si>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</si>
  <si>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</si>
  <si>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</si>
  <si>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</si>
  <si>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</si>
  <si>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</si>
  <si>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</si>
  <si>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</si>
  <si>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</si>
  <si>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</si>
  <si>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</si>
  <si>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</si>
  <si>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</si>
  <si>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</si>
  <si>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</si>
  <si>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</si>
  <si>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</si>
  <si>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</si>
  <si>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</si>
  <si>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</si>
  <si>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</si>
  <si>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</si>
  <si>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</si>
  <si>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</si>
  <si>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</si>
  <si>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</si>
  <si>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</si>
  <si>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</si>
  <si>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</si>
  <si>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</si>
  <si>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</si>
  <si>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</si>
  <si>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</si>
  <si>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</si>
  <si>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</si>
  <si>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</si>
  <si>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</si>
  <si>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</si>
  <si>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</si>
  <si>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</si>
  <si>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</si>
  <si>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</si>
  <si>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</si>
  <si>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</si>
  <si>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</si>
  <si>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</si>
  <si>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</si>
  <si>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</si>
  <si>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</si>
  <si>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</si>
  <si>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</si>
  <si>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</si>
  <si>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</si>
  <si>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</si>
  <si>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</si>
  <si>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</si>
  <si>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</si>
  <si>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</si>
  <si>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</si>
  <si>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</si>
  <si>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</si>
  <si>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</si>
  <si>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</si>
  <si>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</si>
  <si>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</si>
  <si>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</si>
  <si>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</si>
  <si>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</si>
  <si>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</si>
  <si>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</si>
  <si>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</si>
  <si>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</si>
  <si>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</si>
  <si>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</si>
  <si>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</si>
  <si>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</si>
  <si>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</si>
  <si>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</si>
  <si>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</si>
  <si>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</si>
  <si>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</si>
  <si>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</si>
  <si>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</si>
  <si>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</si>
  <si>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</si>
  <si>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</si>
  <si>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</si>
  <si>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</si>
  <si>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</si>
  <si>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</si>
  <si>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</si>
  <si>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</si>
  <si>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</si>
  <si>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</si>
  <si>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</si>
  <si>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</si>
  <si>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</si>
  <si>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</si>
  <si>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</si>
  <si>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</si>
  <si>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</si>
  <si>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</si>
  <si>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</si>
  <si>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</si>
  <si>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</si>
  <si>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</si>
  <si>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</si>
  <si>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</si>
  <si>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</si>
  <si>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</si>
  <si>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</si>
  <si>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</si>
  <si>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</si>
  <si>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</si>
  <si>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</si>
  <si>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</si>
  <si>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</si>
  <si>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</si>
  <si>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</si>
  <si>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</si>
  <si>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</si>
  <si>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</si>
  <si>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</si>
  <si>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</si>
  <si>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</si>
  <si>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</si>
  <si>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</si>
  <si>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</si>
  <si>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</si>
  <si>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</si>
  <si>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</si>
  <si>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</si>
  <si>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</si>
  <si>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</si>
  <si>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</si>
  <si>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</si>
  <si>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</si>
  <si>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</si>
  <si>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</si>
  <si>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</si>
  <si>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</si>
  <si>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</si>
  <si>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</si>
  <si>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</si>
  <si>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</si>
  <si>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</si>
  <si>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</si>
  <si>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</si>
  <si>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</si>
  <si>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</si>
  <si>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</si>
  <si>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</si>
  <si>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</si>
  <si>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</si>
  <si>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</si>
  <si>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</si>
  <si>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</si>
  <si>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</si>
  <si>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</si>
  <si>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</si>
  <si>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</si>
  <si>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</si>
  <si>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</si>
  <si>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</si>
  <si>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</si>
  <si>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</si>
  <si>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</si>
  <si>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</si>
  <si>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</si>
  <si>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</si>
  <si>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</si>
  <si>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</si>
  <si>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</si>
  <si>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</si>
  <si>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</si>
  <si>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</si>
  <si>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</si>
  <si>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</si>
  <si>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</si>
  <si>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</si>
  <si>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</si>
  <si>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</si>
  <si>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</si>
  <si>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</si>
  <si>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</si>
  <si>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</si>
  <si>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</si>
  <si>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</si>
  <si>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</si>
  <si>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</si>
  <si>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</si>
  <si>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</si>
  <si>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</si>
  <si>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</si>
  <si>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</si>
  <si>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</si>
  <si>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</si>
  <si>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</si>
  <si>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</si>
  <si>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</si>
  <si>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</si>
  <si>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</si>
  <si>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</si>
  <si>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</si>
  <si>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</si>
  <si>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</si>
  <si>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</si>
  <si>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</si>
  <si>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</si>
  <si>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</si>
  <si>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</si>
  <si>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</si>
  <si>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</si>
  <si>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</si>
  <si>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</si>
  <si>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</si>
  <si>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</si>
  <si>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</si>
  <si>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</si>
  <si>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</si>
  <si>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</si>
  <si>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</si>
  <si>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</si>
  <si>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</si>
  <si>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</si>
  <si>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</si>
  <si>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</si>
  <si>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</si>
  <si>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</si>
  <si>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</si>
  <si>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</si>
  <si>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</si>
  <si>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</si>
  <si>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</si>
  <si>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</si>
  <si>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</si>
  <si>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</si>
  <si>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</si>
  <si>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</si>
  <si>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</si>
  <si>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</si>
  <si>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</si>
  <si>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</si>
  <si>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</si>
  <si>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</si>
  <si>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</si>
  <si>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</si>
  <si>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</si>
  <si>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</si>
  <si>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</si>
  <si>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</si>
  <si>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</si>
  <si>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</si>
  <si>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</si>
  <si>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</si>
  <si>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</si>
  <si>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</si>
  <si>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</si>
  <si>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</si>
  <si>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</si>
  <si>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</si>
  <si>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</si>
  <si>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</si>
  <si>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</si>
  <si>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</si>
  <si>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</si>
  <si>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</si>
  <si>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</si>
  <si>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</si>
  <si>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</si>
  <si>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</si>
  <si>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</si>
  <si>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</si>
  <si>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</si>
  <si>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</si>
  <si>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</si>
  <si>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</si>
  <si>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</si>
  <si>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</si>
  <si>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</si>
  <si>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</si>
  <si>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</si>
  <si>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</si>
  <si>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</si>
  <si>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</si>
  <si>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</si>
  <si>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</si>
  <si>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</si>
  <si>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</si>
  <si>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</si>
  <si>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</si>
  <si>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</si>
  <si>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</si>
  <si>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</si>
  <si>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</si>
  <si>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</si>
  <si>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</si>
  <si>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</si>
  <si>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</si>
  <si>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</si>
  <si>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</si>
  <si>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</si>
  <si>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</si>
  <si>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</si>
  <si>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</si>
  <si>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</si>
  <si>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</si>
  <si>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</si>
  <si>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</si>
  <si>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</si>
  <si>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</si>
  <si>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</si>
  <si>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</si>
  <si>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</si>
  <si>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</si>
  <si>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</si>
  <si>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</si>
  <si>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</si>
  <si>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</si>
  <si>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</si>
  <si>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</si>
  <si>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</si>
  <si>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</si>
  <si>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</si>
  <si>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</si>
  <si>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</si>
  <si>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</si>
  <si>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</si>
  <si>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</si>
  <si>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</si>
  <si>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</si>
  <si>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</si>
  <si>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</si>
  <si>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</si>
  <si>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</si>
  <si>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</si>
  <si>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</si>
  <si>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</si>
  <si>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</si>
  <si>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</si>
  <si>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</si>
  <si>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</si>
  <si>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</si>
  <si>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</si>
  <si>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</si>
  <si>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</si>
  <si>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</si>
  <si>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</si>
  <si>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</si>
  <si>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</si>
  <si>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</si>
  <si>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</si>
  <si>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</si>
  <si>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</si>
  <si>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</si>
  <si>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</si>
  <si>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</si>
  <si>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</si>
  <si>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</si>
  <si>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</si>
  <si>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</si>
  <si>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</si>
  <si>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</si>
  <si>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</si>
  <si>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</si>
  <si>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</si>
  <si>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</si>
  <si>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</si>
  <si>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</si>
  <si>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</si>
  <si>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</si>
  <si>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</si>
  <si>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</si>
  <si>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</si>
  <si>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</si>
  <si>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</si>
  <si>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</si>
  <si>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</si>
  <si>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</si>
  <si>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</si>
  <si>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</si>
  <si>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</si>
  <si>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</si>
  <si>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</si>
  <si>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</si>
  <si>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</si>
  <si>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</si>
  <si>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</si>
  <si>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</si>
  <si>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</si>
  <si>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</si>
  <si>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</si>
  <si>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</si>
  <si>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</si>
  <si>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</si>
  <si>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</si>
  <si>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</si>
  <si>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</si>
  <si>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</si>
  <si>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</si>
  <si>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</si>
  <si>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</si>
  <si>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</si>
  <si>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</si>
  <si>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</si>
  <si>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</si>
  <si>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</si>
  <si>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</si>
  <si>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</si>
  <si>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</si>
  <si>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</si>
  <si>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</si>
  <si>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</si>
  <si>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</si>
  <si>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</si>
  <si>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</si>
  <si>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</si>
  <si>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</si>
  <si>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</si>
  <si>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</si>
  <si>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</si>
  <si>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</si>
  <si>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</si>
  <si>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</si>
  <si>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</si>
  <si>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</si>
  <si>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</si>
  <si>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</si>
  <si>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</si>
  <si>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</si>
  <si>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</si>
  <si>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</si>
  <si>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</si>
  <si>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</si>
  <si>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</si>
  <si>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</si>
  <si>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</si>
  <si>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</si>
  <si>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</si>
  <si>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</si>
  <si>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</si>
  <si>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</si>
  <si>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</si>
  <si>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</si>
  <si>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</si>
  <si>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</si>
  <si>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</si>
  <si>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</si>
  <si>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</si>
  <si>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</si>
  <si>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</si>
  <si>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</si>
  <si>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</si>
  <si>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</si>
  <si>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</si>
  <si>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</si>
  <si>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</si>
  <si>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</si>
  <si>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</si>
  <si>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</si>
  <si>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</si>
  <si>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</si>
  <si>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</si>
  <si>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</si>
  <si>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</si>
  <si>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</si>
  <si>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</si>
  <si>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</si>
  <si>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</si>
  <si>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</si>
  <si>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</si>
  <si>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</si>
  <si>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</si>
  <si>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</si>
  <si>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</si>
  <si>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</si>
  <si>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</si>
  <si>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</si>
  <si>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</si>
  <si>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</si>
  <si>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</si>
  <si>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</si>
  <si>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</si>
  <si>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</si>
  <si>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</si>
  <si>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</si>
  <si>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</si>
  <si>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</si>
  <si>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</si>
  <si>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</si>
  <si>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</si>
  <si>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</si>
  <si>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</si>
  <si>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</si>
  <si>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</si>
  <si>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</si>
  <si>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</si>
  <si>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</si>
  <si>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</si>
  <si>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</si>
  <si>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</si>
  <si>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</si>
  <si>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</si>
  <si>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</si>
  <si>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</si>
  <si>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</si>
  <si>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</si>
  <si>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</si>
  <si>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</si>
  <si>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</si>
  <si>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</si>
  <si>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</si>
  <si>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</si>
  <si>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</si>
  <si>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</si>
  <si>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</si>
  <si>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</si>
  <si>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</si>
  <si>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</si>
  <si>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</si>
  <si>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</si>
  <si>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</si>
  <si>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</si>
  <si>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</si>
  <si>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</si>
  <si>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</si>
  <si>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</si>
  <si>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</si>
  <si>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</si>
  <si>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</si>
  <si>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</si>
  <si>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</si>
  <si>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</si>
  <si>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</si>
  <si>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</si>
  <si>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</si>
  <si>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</si>
  <si>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</si>
  <si>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</si>
  <si>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</si>
  <si>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</si>
  <si>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</si>
  <si>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</si>
  <si>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</si>
  <si>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</si>
  <si>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</si>
  <si>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</si>
  <si>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</si>
  <si>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</si>
  <si>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</si>
  <si>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</si>
  <si>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</si>
  <si>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</si>
  <si>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</si>
  <si>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</si>
  <si>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</si>
  <si>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</si>
  <si>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</si>
  <si>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</si>
  <si>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</si>
  <si>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</si>
  <si>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</si>
  <si>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</si>
  <si>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</si>
  <si>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</si>
  <si>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</si>
  <si>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</si>
  <si>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</si>
  <si>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</si>
  <si>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</si>
  <si>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</si>
  <si>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</si>
  <si>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</si>
  <si>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</si>
  <si>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</si>
  <si>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</si>
  <si>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</si>
  <si>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</si>
  <si>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</si>
  <si>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</si>
  <si>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</si>
  <si>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</si>
  <si>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</si>
  <si>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</si>
  <si>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</si>
  <si>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</si>
  <si>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</si>
  <si>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</si>
  <si>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</si>
  <si>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</si>
  <si>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</si>
  <si>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</si>
  <si>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</si>
  <si>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</si>
  <si>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</si>
  <si>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</si>
  <si>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</si>
  <si>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</si>
  <si>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</si>
  <si>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</si>
  <si>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</si>
  <si>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</si>
  <si>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</si>
  <si>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</si>
  <si>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</si>
  <si>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</si>
  <si>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</si>
  <si>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</si>
  <si>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</si>
  <si>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</si>
  <si>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</si>
  <si>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</si>
  <si>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</si>
  <si>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</si>
  <si>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</si>
  <si>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</si>
  <si>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</si>
  <si>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</si>
  <si>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</si>
  <si>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</si>
  <si>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</si>
  <si>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</si>
  <si>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</si>
  <si>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</si>
  <si>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</si>
  <si>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</si>
  <si>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</si>
  <si>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</si>
  <si>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</si>
  <si>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</si>
  <si>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</si>
  <si>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</si>
  <si>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</si>
  <si>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</si>
  <si>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</si>
  <si>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</si>
  <si>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</si>
  <si>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</si>
  <si>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</si>
  <si>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</si>
  <si>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</si>
  <si>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</si>
  <si>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</si>
  <si>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</si>
  <si>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</si>
  <si>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</si>
  <si>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</si>
  <si>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</si>
  <si>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</si>
  <si>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</si>
  <si>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</si>
  <si>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</si>
  <si>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</si>
  <si>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</si>
  <si>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</si>
  <si>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</si>
  <si>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</si>
  <si>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</si>
  <si>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</si>
  <si>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</si>
  <si>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</si>
  <si>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</si>
  <si>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</si>
  <si>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</si>
  <si>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</si>
  <si>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</si>
  <si>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</si>
  <si>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</si>
  <si>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</si>
  <si>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</si>
  <si>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</si>
  <si>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</si>
  <si>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</si>
  <si>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</si>
  <si>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</si>
  <si>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</si>
  <si>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</si>
  <si>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</si>
  <si>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</si>
  <si>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</si>
  <si>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</si>
  <si>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</si>
  <si>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</si>
  <si>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</si>
  <si>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</si>
  <si>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</si>
  <si>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</si>
  <si>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</si>
  <si>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</si>
  <si>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</si>
  <si>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</si>
  <si>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</si>
  <si>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</si>
  <si>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</si>
  <si>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</si>
  <si>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</si>
  <si>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</si>
  <si>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</si>
  <si>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</si>
  <si>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</si>
  <si>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</si>
  <si>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</si>
  <si>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</si>
  <si>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</si>
  <si>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</si>
  <si>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</si>
  <si>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</si>
  <si>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</si>
  <si>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</si>
  <si>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</si>
  <si>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</si>
  <si>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</si>
  <si>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</si>
  <si>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</si>
  <si>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</si>
  <si>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</si>
  <si>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</si>
  <si>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</si>
  <si>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</si>
  <si>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</si>
  <si>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</si>
  <si>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</si>
  <si>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</si>
  <si>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</si>
  <si>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</si>
  <si>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</si>
  <si>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</si>
  <si>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</si>
  <si>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</si>
  <si>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</si>
  <si>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</si>
  <si>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</si>
  <si>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</si>
  <si>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</si>
  <si>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</si>
  <si>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</si>
  <si>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</si>
  <si>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</si>
  <si>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</si>
  <si>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</si>
  <si>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</si>
  <si>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</si>
  <si>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</si>
  <si>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</si>
  <si>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</si>
  <si>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</si>
  <si>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</si>
  <si>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</si>
  <si>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</si>
  <si>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</si>
  <si>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</si>
  <si>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</si>
  <si>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</si>
  <si>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</si>
  <si>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</si>
  <si>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</si>
  <si>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</si>
  <si>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</si>
  <si>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</si>
  <si>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</si>
  <si>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</si>
  <si>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</si>
  <si>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</si>
  <si>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</si>
  <si>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</si>
  <si>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</si>
  <si>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</si>
  <si>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</si>
  <si>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</si>
  <si>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</si>
  <si>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</si>
  <si>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</si>
  <si>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</si>
  <si>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</si>
  <si>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</si>
  <si>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</si>
  <si>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</si>
  <si>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</si>
  <si>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</si>
  <si>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</si>
  <si>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</si>
  <si>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</si>
  <si>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</si>
  <si>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</si>
  <si>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</si>
  <si>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</si>
  <si>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</si>
  <si>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</si>
  <si>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</si>
  <si>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</si>
  <si>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</si>
  <si>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</si>
  <si>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</si>
  <si>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</si>
  <si>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</si>
  <si>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</si>
  <si>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</si>
  <si>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</si>
  <si>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</si>
  <si>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</si>
  <si>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</si>
  <si>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</si>
  <si>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</si>
  <si>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</si>
  <si>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</si>
  <si>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</si>
  <si>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</si>
  <si>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</si>
  <si>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</si>
  <si>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</si>
  <si>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</si>
  <si>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</si>
  <si>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</si>
  <si>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</si>
  <si>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</si>
  <si>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</si>
  <si>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</si>
  <si>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</si>
  <si>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</si>
  <si>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</si>
  <si>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</si>
  <si>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</si>
  <si>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</si>
  <si>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</si>
  <si>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</si>
  <si>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</si>
  <si>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</si>
  <si>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</si>
  <si>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</si>
  <si>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</si>
  <si>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</si>
  <si>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</si>
  <si>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</si>
  <si>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</si>
  <si>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</si>
  <si>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</si>
  <si>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</si>
  <si>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</si>
  <si>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</si>
  <si>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</si>
  <si>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</si>
  <si>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</si>
  <si>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</si>
  <si>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</si>
  <si>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</si>
  <si>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</si>
  <si>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</si>
  <si>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</si>
  <si>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</si>
  <si>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</si>
  <si>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</si>
  <si>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</si>
  <si>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</si>
  <si>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</si>
  <si>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</si>
  <si>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</si>
  <si>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</si>
  <si>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</si>
  <si>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</si>
  <si>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</si>
  <si>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</si>
  <si>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</si>
  <si>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</si>
  <si>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</si>
  <si>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</si>
  <si>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</si>
  <si>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</si>
  <si>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</si>
  <si>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</si>
  <si>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</si>
  <si>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</si>
  <si>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</si>
  <si>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</si>
  <si>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</si>
  <si>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</si>
  <si>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</si>
  <si>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</si>
  <si>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</si>
  <si>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</si>
  <si>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</si>
  <si>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</si>
  <si>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</si>
  <si>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</si>
  <si>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</si>
  <si>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</si>
  <si>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</si>
  <si>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</si>
  <si>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</si>
  <si>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</si>
  <si>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</si>
  <si>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</si>
  <si>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</si>
  <si>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</si>
  <si>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</si>
  <si>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</si>
  <si>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</si>
  <si>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</si>
  <si>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</si>
  <si>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</si>
  <si>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</si>
  <si>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</si>
  <si>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</si>
  <si>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</si>
  <si>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</si>
  <si>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</si>
  <si>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</si>
  <si>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</si>
  <si>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</si>
  <si>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</si>
  <si>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</si>
  <si>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</si>
  <si>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</si>
  <si>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</si>
  <si>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</si>
  <si>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</si>
  <si>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</si>
  <si>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</si>
  <si>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</si>
  <si>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</si>
  <si>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</si>
  <si>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</si>
  <si>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</si>
  <si>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</si>
  <si>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</si>
  <si>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</si>
  <si>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</si>
  <si>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</si>
  <si>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</si>
  <si>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</si>
  <si>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</si>
  <si>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</si>
  <si>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</si>
  <si>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</si>
  <si>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</si>
  <si>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</si>
  <si>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</si>
  <si>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</si>
  <si>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</si>
  <si>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</si>
  <si>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</si>
  <si>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</si>
  <si>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</si>
  <si>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</si>
  <si>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</si>
  <si>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</si>
  <si>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</si>
  <si>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</si>
  <si>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</si>
  <si>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</si>
  <si>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</si>
  <si>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</si>
  <si>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</si>
  <si>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</si>
  <si>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</si>
  <si>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</si>
  <si>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</si>
  <si>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</si>
  <si>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</si>
  <si>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</si>
  <si>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</si>
  <si>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</si>
  <si>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</si>
  <si>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</si>
  <si>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</si>
  <si>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</si>
  <si>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</si>
  <si>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</si>
  <si>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</si>
  <si>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</si>
  <si>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</si>
  <si>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</si>
  <si>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</si>
  <si>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</si>
  <si>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</si>
  <si>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</si>
  <si>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</si>
  <si>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</si>
  <si>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</si>
  <si>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</si>
  <si>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</si>
  <si>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</si>
  <si>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</si>
  <si>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</si>
  <si>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</si>
  <si>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</si>
  <si>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</si>
  <si>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</si>
  <si>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</si>
  <si>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</si>
  <si>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</si>
  <si>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</si>
  <si>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</si>
  <si>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</si>
  <si>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</si>
  <si>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</si>
  <si>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</si>
  <si>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</si>
  <si>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</si>
  <si>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</si>
  <si>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</si>
  <si>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</si>
  <si>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</si>
  <si>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</si>
  <si>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</si>
  <si>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</si>
  <si>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</si>
  <si>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</si>
  <si>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</si>
  <si>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</si>
  <si>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</si>
  <si>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</si>
  <si>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</si>
  <si>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</si>
  <si>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</si>
  <si>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</si>
  <si>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</si>
  <si>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</si>
  <si>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</si>
  <si>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</si>
  <si>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</si>
  <si>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</si>
  <si>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</si>
  <si>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</si>
  <si>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</si>
  <si>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</si>
  <si>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</si>
  <si>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</si>
  <si>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</si>
  <si>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</si>
  <si>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</si>
  <si>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</si>
  <si>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</si>
  <si>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</si>
  <si>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</si>
  <si>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</si>
  <si>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</si>
  <si>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</si>
  <si>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</si>
  <si>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</si>
  <si>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</si>
  <si>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</si>
  <si>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</si>
  <si>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</si>
  <si>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</si>
  <si>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</si>
  <si>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</si>
  <si>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</si>
  <si>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</si>
  <si>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</si>
  <si>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</si>
  <si>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</si>
  <si>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</si>
  <si>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</si>
  <si>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</si>
  <si>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</si>
  <si>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</si>
  <si>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</si>
  <si>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</si>
  <si>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</si>
  <si>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</si>
  <si>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</si>
  <si>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</si>
  <si>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</si>
  <si>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</si>
  <si>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</si>
  <si>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</si>
  <si>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</si>
  <si>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</si>
  <si>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</si>
  <si>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</si>
  <si>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</si>
  <si>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</si>
  <si>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</si>
  <si>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</si>
  <si>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</si>
  <si>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</si>
  <si>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</si>
  <si>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</si>
  <si>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</si>
  <si>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</si>
  <si>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</si>
  <si>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</si>
  <si>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</si>
  <si>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</si>
  <si>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</si>
  <si>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</si>
  <si>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</si>
  <si>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</si>
  <si>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</si>
  <si>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</si>
  <si>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</si>
  <si>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</si>
  <si>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</si>
  <si>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</si>
  <si>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</si>
  <si>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</si>
  <si>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</si>
  <si>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</si>
  <si>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</si>
  <si>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</si>
  <si>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</si>
  <si>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</si>
  <si>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</si>
  <si>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</si>
  <si>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</si>
  <si>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</si>
  <si>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</si>
  <si>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</si>
  <si>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</si>
  <si>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</si>
  <si>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</si>
  <si>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</si>
  <si>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</si>
  <si>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</si>
  <si>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</si>
  <si>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</si>
  <si>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</si>
  <si>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</si>
  <si>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</si>
  <si>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</si>
  <si>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</si>
  <si>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</si>
  <si>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</si>
  <si>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</si>
  <si>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</si>
  <si>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</si>
  <si>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</si>
  <si>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</si>
  <si>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</si>
  <si>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</si>
  <si>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</si>
  <si>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</si>
  <si>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</si>
  <si>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</si>
  <si>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</si>
  <si>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</si>
  <si>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</si>
  <si>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</si>
  <si>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</si>
  <si>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</si>
  <si>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</si>
  <si>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</si>
  <si>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</si>
  <si>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</si>
  <si>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</si>
  <si>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</si>
  <si>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</si>
  <si>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</si>
  <si>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</si>
  <si>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</si>
  <si>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</si>
  <si>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</si>
  <si>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</si>
  <si>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</si>
  <si>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</si>
  <si>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</si>
  <si>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</si>
  <si>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</si>
  <si>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</si>
  <si>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</si>
  <si>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</si>
  <si>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</si>
  <si>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</si>
  <si>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</si>
  <si>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</si>
  <si>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</si>
  <si>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</si>
  <si>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</si>
  <si>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</si>
  <si>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</si>
  <si>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</si>
  <si>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</si>
  <si>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</si>
  <si>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</si>
  <si>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</si>
  <si>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</si>
  <si>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</si>
  <si>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</si>
  <si>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</si>
  <si>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</si>
  <si>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</si>
  <si>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</si>
  <si>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</si>
  <si>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</si>
  <si>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</si>
  <si>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</si>
  <si>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</si>
  <si>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</si>
  <si>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</si>
  <si>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</si>
  <si>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</si>
  <si>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</si>
  <si>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</si>
  <si>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</si>
  <si>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</si>
  <si>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</si>
  <si>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</si>
  <si>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</si>
  <si>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</si>
  <si>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</si>
  <si>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</si>
  <si>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</si>
  <si>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</si>
  <si>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</si>
  <si>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</si>
  <si>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</si>
  <si>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</si>
  <si>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</si>
  <si>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</si>
  <si>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</si>
  <si>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</si>
  <si>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</si>
  <si>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</si>
  <si>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</si>
  <si>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</si>
  <si>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</si>
  <si>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</si>
  <si>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</si>
  <si>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</si>
  <si>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</si>
  <si>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</si>
  <si>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</si>
  <si>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</si>
  <si>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</si>
  <si>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</si>
  <si>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</si>
  <si>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</si>
  <si>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</si>
  <si>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</si>
  <si>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</si>
  <si>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</si>
  <si>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</si>
  <si>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</si>
  <si>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</si>
  <si>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</si>
  <si>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</si>
  <si>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</si>
  <si>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</si>
  <si>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</si>
  <si>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</si>
  <si>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</si>
  <si>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</si>
  <si>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</si>
  <si>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</si>
  <si>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</si>
  <si>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</si>
  <si>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</si>
  <si>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</si>
  <si>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</si>
  <si>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</si>
  <si>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</si>
  <si>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</si>
  <si>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</si>
  <si>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</si>
  <si>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</si>
  <si>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</si>
  <si>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</si>
  <si>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</si>
  <si>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</si>
  <si>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</si>
  <si>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</si>
  <si>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</si>
  <si>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</si>
  <si>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</si>
  <si>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</si>
  <si>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</si>
  <si>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</si>
  <si>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</si>
  <si>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</si>
  <si>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</si>
  <si>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</si>
  <si>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</si>
  <si>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</si>
  <si>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</si>
  <si>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</si>
  <si>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</si>
  <si>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</si>
  <si>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</si>
  <si>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</si>
  <si>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</si>
  <si>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</si>
  <si>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</si>
  <si>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</si>
  <si>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</si>
  <si>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</si>
  <si>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</si>
  <si>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</si>
  <si>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</si>
  <si>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</si>
  <si>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</si>
  <si>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</si>
  <si>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</si>
  <si>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</si>
  <si>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</si>
  <si>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</si>
  <si>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</si>
  <si>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</si>
  <si>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</si>
  <si>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</si>
  <si>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</si>
  <si>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</si>
  <si>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</si>
  <si>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</si>
  <si>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</si>
  <si>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</si>
  <si>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</si>
  <si>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</si>
  <si>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</si>
  <si>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</si>
  <si>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</si>
  <si>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</si>
  <si>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</si>
  <si>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</si>
  <si>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</si>
  <si>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</si>
  <si>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</si>
  <si>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</si>
  <si>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</si>
  <si>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</si>
  <si>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</si>
  <si>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</si>
  <si>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</si>
  <si>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</si>
  <si>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</si>
  <si>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</si>
  <si>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</si>
  <si>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</si>
  <si>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</si>
  <si>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</si>
  <si>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</si>
  <si>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</si>
  <si>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</si>
  <si>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</si>
  <si>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</si>
  <si>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</si>
  <si>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</si>
  <si>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</si>
  <si>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</si>
  <si>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</si>
  <si>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</si>
  <si>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</si>
  <si>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</si>
  <si>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</si>
  <si>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</si>
  <si>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</si>
  <si>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</si>
  <si>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</si>
  <si>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</si>
  <si>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</si>
  <si>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</si>
  <si>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</si>
  <si>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</si>
  <si>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</si>
  <si>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</si>
  <si>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</si>
  <si>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</si>
  <si>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</si>
  <si>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</si>
  <si>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</si>
  <si>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</si>
  <si>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</si>
  <si>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</si>
  <si>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</si>
  <si>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</si>
  <si>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</si>
  <si>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</si>
  <si>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</si>
  <si>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</si>
  <si>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</si>
  <si>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</si>
  <si>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</si>
  <si>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</si>
  <si>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</si>
  <si>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</si>
  <si>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</si>
  <si>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</si>
  <si>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</si>
  <si>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</si>
  <si>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</si>
  <si>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</si>
  <si>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</si>
  <si>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</si>
  <si>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</si>
  <si>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</si>
  <si>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</si>
  <si>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</si>
  <si>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</si>
  <si>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</si>
  <si>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</si>
  <si>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</si>
  <si>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</si>
  <si>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</si>
  <si>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</si>
  <si>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</si>
  <si>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</si>
  <si>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</si>
  <si>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</si>
  <si>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</si>
  <si>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</si>
  <si>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</si>
  <si>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</si>
  <si>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</si>
  <si>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</si>
  <si>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</si>
  <si>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</si>
  <si>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</si>
  <si>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</si>
  <si>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</si>
  <si>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</si>
  <si>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</si>
  <si>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</si>
  <si>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</si>
  <si>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</si>
  <si>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</si>
  <si>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</si>
  <si>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</si>
  <si>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</si>
  <si>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</si>
  <si>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</si>
  <si>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</si>
  <si>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</si>
  <si>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</si>
  <si>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</si>
  <si>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</si>
  <si>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</si>
  <si>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</si>
  <si>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</si>
  <si>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</si>
  <si>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</si>
  <si>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</si>
  <si>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</si>
  <si>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</si>
  <si>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</si>
  <si>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</si>
  <si>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</si>
  <si>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</si>
  <si>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</si>
  <si>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</si>
  <si>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</si>
  <si>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</si>
  <si>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</si>
  <si>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</si>
  <si>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</si>
  <si>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</si>
  <si>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</si>
  <si>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</si>
  <si>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</si>
  <si>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</si>
  <si>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</si>
  <si>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</si>
  <si>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</si>
  <si>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</si>
  <si>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</si>
  <si>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</si>
  <si>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</si>
  <si>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</si>
  <si>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</si>
  <si>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</si>
  <si>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</si>
  <si>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</si>
  <si>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</si>
  <si>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</si>
  <si>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</si>
  <si>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</si>
  <si>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</si>
  <si>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</si>
  <si>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</si>
  <si>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</si>
  <si>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</si>
  <si>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</si>
  <si>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</si>
  <si>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</si>
  <si>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</si>
  <si>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</si>
  <si>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</si>
  <si>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</si>
  <si>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</si>
  <si>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</si>
  <si>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</si>
  <si>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</si>
  <si>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</si>
  <si>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</si>
  <si>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</si>
  <si>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</si>
  <si>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</si>
  <si>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</si>
  <si>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</si>
  <si>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</si>
  <si>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</si>
  <si>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</si>
  <si>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</si>
  <si>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</si>
  <si>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</si>
  <si>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</si>
  <si>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</si>
  <si>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</si>
  <si>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</si>
  <si>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</si>
  <si>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</si>
  <si>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</si>
  <si>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</si>
  <si>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</si>
  <si>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</si>
  <si>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</si>
  <si>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</si>
  <si>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</si>
  <si>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</si>
  <si>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</si>
  <si>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</si>
  <si>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</si>
  <si>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</si>
  <si>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</si>
  <si>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</si>
  <si>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</si>
  <si>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</si>
  <si>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</si>
  <si>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</si>
  <si>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</si>
  <si>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</si>
  <si>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</si>
  <si>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</si>
  <si>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</si>
  <si>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</si>
  <si>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</si>
  <si>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</si>
  <si>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</si>
  <si>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</si>
  <si>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</si>
  <si>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</si>
  <si>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</si>
  <si>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</si>
  <si>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</si>
  <si>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</si>
  <si>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</si>
  <si>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</si>
  <si>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</si>
  <si>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</si>
  <si>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</si>
  <si>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</si>
  <si>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</si>
  <si>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</si>
  <si>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</si>
  <si>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</si>
  <si>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</si>
  <si>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</si>
  <si>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</si>
  <si>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</si>
  <si>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</si>
  <si>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</si>
  <si>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</si>
  <si>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</si>
  <si>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</si>
  <si>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</si>
  <si>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</si>
  <si>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</si>
  <si>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</si>
  <si>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</si>
  <si>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</si>
  <si>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</si>
  <si>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</si>
  <si>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</si>
  <si>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</si>
  <si>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</si>
  <si>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</si>
  <si>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</si>
  <si>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</si>
  <si>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</si>
  <si>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</si>
  <si>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</si>
  <si>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</si>
  <si>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</si>
  <si>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</si>
  <si>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</si>
  <si>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</si>
  <si>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</si>
  <si>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</si>
  <si>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</si>
  <si>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</si>
  <si>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</si>
  <si>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</si>
  <si>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</si>
  <si>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</si>
  <si>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</si>
  <si>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</si>
  <si>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</si>
  <si>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</si>
  <si>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</si>
  <si>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</si>
  <si>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</si>
  <si>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</si>
  <si>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</si>
  <si>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</si>
  <si>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</si>
  <si>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</si>
  <si>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</si>
  <si>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</si>
  <si>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</si>
  <si>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</si>
  <si>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</si>
  <si>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</si>
  <si>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</si>
  <si>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</si>
  <si>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</si>
  <si>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</si>
  <si>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</si>
  <si>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</si>
  <si>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</si>
  <si>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</si>
  <si>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</si>
  <si>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</si>
  <si>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</si>
  <si>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</si>
  <si>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</si>
  <si>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</si>
  <si>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</si>
  <si>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</si>
  <si>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</si>
  <si>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</si>
  <si>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</si>
  <si>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</si>
  <si>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</si>
  <si>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</si>
  <si>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</si>
  <si>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</si>
  <si>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</si>
  <si>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</si>
  <si>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</si>
  <si>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</si>
  <si>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</si>
  <si>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</si>
  <si>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</si>
  <si>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</si>
  <si>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</si>
  <si>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</si>
  <si>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</si>
  <si>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</si>
  <si>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</si>
  <si>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</si>
  <si>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</si>
  <si>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</si>
  <si>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</si>
  <si>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</si>
  <si>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</si>
  <si>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</si>
  <si>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</si>
  <si>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</si>
  <si>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</si>
  <si>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</si>
  <si>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</si>
  <si>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</si>
  <si>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</si>
  <si>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</si>
  <si>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</si>
  <si>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</si>
  <si>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</si>
  <si>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</si>
  <si>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</si>
  <si>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</si>
  <si>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</si>
  <si>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</si>
  <si>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</si>
  <si>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</si>
  <si>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</si>
  <si>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</si>
  <si>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</si>
  <si>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</si>
  <si>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</si>
  <si>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</si>
  <si>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</si>
  <si>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</si>
  <si>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</si>
  <si>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</si>
  <si>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</si>
  <si>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</si>
  <si>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</si>
  <si>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</si>
  <si>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</si>
  <si>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</si>
  <si>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</si>
  <si>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</si>
  <si>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</si>
  <si>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</si>
  <si>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</si>
  <si>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</si>
  <si>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</si>
  <si>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</si>
  <si>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</si>
  <si>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</si>
  <si>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</si>
  <si>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</si>
  <si>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</si>
  <si>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</si>
  <si>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</si>
  <si>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</si>
  <si>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</si>
  <si>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</si>
  <si>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</si>
  <si>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</si>
  <si>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</si>
  <si>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</si>
  <si>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</si>
  <si>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</si>
  <si>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</si>
  <si>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</si>
  <si>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</si>
  <si>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</si>
  <si>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</si>
  <si>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</si>
  <si>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</si>
  <si>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</si>
  <si>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</si>
  <si>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</si>
  <si>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</si>
  <si>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</si>
  <si>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</si>
  <si>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</si>
  <si>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</si>
  <si>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</si>
  <si>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</si>
  <si>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</si>
  <si>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</si>
  <si>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</si>
  <si>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</si>
  <si>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</si>
  <si>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</si>
  <si>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</si>
  <si>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</si>
  <si>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</si>
  <si>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</si>
  <si>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</si>
  <si>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</si>
  <si>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</si>
  <si>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</si>
  <si>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</si>
  <si>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</si>
  <si>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</si>
  <si>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</si>
  <si>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</si>
  <si>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</si>
  <si>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</si>
  <si>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</si>
  <si>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</si>
  <si>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</si>
  <si>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</si>
  <si>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</si>
  <si>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</si>
  <si>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</si>
  <si>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</si>
  <si>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</si>
  <si>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</si>
  <si>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</si>
  <si>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</si>
  <si>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</si>
  <si>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</si>
  <si>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</si>
  <si>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</si>
  <si>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</si>
  <si>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</si>
  <si>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</si>
  <si>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</si>
  <si>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</si>
  <si>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</si>
  <si>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</si>
  <si>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</si>
  <si>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</si>
  <si>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</si>
  <si>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</si>
  <si>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</si>
  <si>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</si>
  <si>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</si>
  <si>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</si>
  <si>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</si>
  <si>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</si>
  <si>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</si>
  <si>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</si>
  <si>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</si>
  <si>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</si>
  <si>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</si>
  <si>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</si>
  <si>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</si>
  <si>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</si>
  <si>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</si>
  <si>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</si>
  <si>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</si>
  <si>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</si>
  <si>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</si>
  <si>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</si>
  <si>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</si>
  <si>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</si>
  <si>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</si>
  <si>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</si>
  <si>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</si>
  <si>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</si>
  <si>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</si>
  <si>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</si>
  <si>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</si>
  <si>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</si>
  <si>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</si>
  <si>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</si>
  <si>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</si>
  <si>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</si>
  <si>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</si>
  <si>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</si>
  <si>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</si>
  <si>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</si>
  <si>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</si>
  <si>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</si>
  <si>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</si>
  <si>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</si>
  <si>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</si>
  <si>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</si>
  <si>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</si>
  <si>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</si>
  <si>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</si>
  <si>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</si>
  <si>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</si>
  <si>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</si>
  <si>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</si>
  <si>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</si>
  <si>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</si>
  <si>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</si>
  <si>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</si>
  <si>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</si>
  <si>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</si>
  <si>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</si>
  <si>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</si>
  <si>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</si>
  <si>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</si>
  <si>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</si>
  <si>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</si>
  <si>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</si>
  <si>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</si>
  <si>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</si>
  <si>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</si>
  <si>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</si>
  <si>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</si>
  <si>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</si>
  <si>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</si>
  <si>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</si>
  <si>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</si>
  <si>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</si>
  <si>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</si>
  <si>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</si>
  <si>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</si>
  <si>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</si>
  <si>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</si>
  <si>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</si>
  <si>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</si>
  <si>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</si>
  <si>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</si>
  <si>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</si>
  <si>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</si>
  <si>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</si>
  <si>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</si>
  <si>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</si>
  <si>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</si>
  <si>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</si>
  <si>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</si>
  <si>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</si>
  <si>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</si>
  <si>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</si>
  <si>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</si>
  <si>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</si>
  <si>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</si>
  <si>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</si>
  <si>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</si>
  <si>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</si>
  <si>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</si>
  <si>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</si>
  <si>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</si>
  <si>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</si>
  <si>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</si>
  <si>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</si>
  <si>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</si>
  <si>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</si>
  <si>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</si>
  <si>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</si>
  <si>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</si>
  <si>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</si>
  <si>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</si>
  <si>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</si>
  <si>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</si>
  <si>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</si>
  <si>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</si>
  <si>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</si>
  <si>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</si>
  <si>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</si>
  <si>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</si>
  <si>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</si>
  <si>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</si>
  <si>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</si>
  <si>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</si>
  <si>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</si>
  <si>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</si>
  <si>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</si>
  <si>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</si>
  <si>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</si>
  <si>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</si>
  <si>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</si>
  <si>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</si>
  <si>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</si>
  <si>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</si>
  <si>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</si>
  <si>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</si>
  <si>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</si>
  <si>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</si>
  <si>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</si>
  <si>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</si>
  <si>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</si>
  <si>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</si>
  <si>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</si>
  <si>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</si>
  <si>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</si>
  <si>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</si>
  <si>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</si>
  <si>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</si>
  <si>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</si>
  <si>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</si>
  <si>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</si>
  <si>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</si>
  <si>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</si>
  <si>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</si>
  <si>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</si>
  <si>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</si>
  <si>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</si>
  <si>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</si>
  <si>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</si>
  <si>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</si>
  <si>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</si>
  <si>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</si>
  <si>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</si>
  <si>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</si>
  <si>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</si>
  <si>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</si>
  <si>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</si>
  <si>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</si>
  <si>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</si>
  <si>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</si>
  <si>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</si>
  <si>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</si>
  <si>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</si>
  <si>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</si>
  <si>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</si>
  <si>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</si>
  <si>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</si>
  <si>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</si>
  <si>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</si>
  <si>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</si>
  <si>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</si>
  <si>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</si>
  <si>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</si>
  <si>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</si>
  <si>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</si>
  <si>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</si>
  <si>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</si>
  <si>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</si>
  <si>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</si>
  <si>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</si>
  <si>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</si>
  <si>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</si>
  <si>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</si>
  <si>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</si>
  <si>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</si>
  <si>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</si>
  <si>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</si>
  <si>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</si>
  <si>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</si>
  <si>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</si>
  <si>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</si>
  <si>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</si>
  <si>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</si>
  <si>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</si>
  <si>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</si>
  <si>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</si>
  <si>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</si>
  <si>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</si>
  <si>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</si>
  <si>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</si>
  <si>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</si>
  <si>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</si>
  <si>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</si>
  <si>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</si>
  <si>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</si>
  <si>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</si>
  <si>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</si>
  <si>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</si>
  <si>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</si>
  <si>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</si>
  <si>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</si>
  <si>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</si>
  <si>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</si>
  <si>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</si>
  <si>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</si>
  <si>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</si>
  <si>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</si>
  <si>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</si>
  <si>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</si>
  <si>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</si>
  <si>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</si>
  <si>
    <t>Община Дряново</t>
  </si>
  <si>
    <t>/Д. Мирчев/</t>
  </si>
  <si>
    <t>/инж. М. Семов/</t>
  </si>
  <si>
    <t>/К. Инджова-Дечева/</t>
  </si>
  <si>
    <t>0676/72962 в. 112</t>
  </si>
  <si>
    <t>fsd_budget@druanovo.bg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</si>
</sst>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Община Дряново</v>
      </c>
      <c r="C2" s="1734"/>
      <c r="D2" s="1735"/>
      <c r="E2" s="1021"/>
      <c r="F2" s="1022">
        <f>+OTCHET!H9</f>
        <v>0</v>
      </c>
      <c r="G2" s="1023" t="str">
        <f>+OTCHET!F12</f>
        <v>5702</v>
      </c>
      <c r="H2" s="1024"/>
      <c r="I2" s="1736">
        <f>+OTCHET!H603</f>
        <v>0</v>
      </c>
      <c r="J2" s="1737"/>
      <c r="K2" s="1015"/>
      <c r="L2" s="1738" t="str">
        <f>OTCHET!H601</f>
        <v>fsd_budget@druanovo.bg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42794</v>
      </c>
      <c r="M6" s="1021"/>
      <c r="N6" s="1046" t="s">
        <v>1021</v>
      </c>
      <c r="O6" s="1010"/>
      <c r="P6" s="1047">
        <f>OTCHET!F9</f>
        <v>42794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42794</v>
      </c>
      <c r="H9" s="1021"/>
      <c r="I9" s="1071">
        <f>+L4</f>
        <v>2017</v>
      </c>
      <c r="J9" s="1072">
        <f>+L6</f>
        <v>42794</v>
      </c>
      <c r="K9" s="1073"/>
      <c r="L9" s="1074">
        <f>+L6</f>
        <v>42794</v>
      </c>
      <c r="M9" s="1073"/>
      <c r="N9" s="1075">
        <f>+L6</f>
        <v>42794</v>
      </c>
      <c r="O9" s="1076"/>
      <c r="P9" s="1077">
        <f>+L4</f>
        <v>2017</v>
      </c>
      <c r="Q9" s="1075">
        <f>+L6</f>
        <v>42794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31413</v>
      </c>
      <c r="J50" s="1104">
        <f>+IF(OR($P$2=98,$P$2=42,$P$2=96,$P$2=97),$Q50,0)</f>
        <v>400</v>
      </c>
      <c r="K50" s="1097"/>
      <c r="L50" s="1104">
        <f>+IF($P$2=33,$Q50,0)</f>
        <v>0</v>
      </c>
      <c r="M50" s="1097"/>
      <c r="N50" s="1134">
        <f>+ROUND(+G50+J50+L50,0)</f>
        <v>400</v>
      </c>
      <c r="O50" s="1099"/>
      <c r="P50" s="1103">
        <f>+ROUND(OTCHET!E204-SUM(OTCHET!E216:E218)+OTCHET!E271+IF(+OR(OTCHET!$F$12=5500,OTCHET!$F$12=5600),0,+OTCHET!E297),0)</f>
        <v>31413</v>
      </c>
      <c r="Q50" s="1104">
        <f>+ROUND(OTCHET!L204-SUM(OTCHET!L216:L218)+OTCHET!L271+IF(+OR(OTCHET!$F$12=5500,OTCHET!$F$12=5600),0,+OTCHET!L297),0)</f>
        <v>400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0</v>
      </c>
      <c r="Q51" s="1122">
        <f>+ROUND(+SUM(OTCHET!L216:L218),0)</f>
        <v>15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2080</v>
      </c>
      <c r="J53" s="1122">
        <f>+IF(OR($P$2=98,$P$2=42,$P$2=96,$P$2=97),$Q53,0)</f>
        <v>2080</v>
      </c>
      <c r="K53" s="1097"/>
      <c r="L53" s="1122">
        <f>+IF($P$2=33,$Q53,0)</f>
        <v>0</v>
      </c>
      <c r="M53" s="1097"/>
      <c r="N53" s="1123">
        <f>+ROUND(+G53+J53+L53,0)</f>
        <v>2080</v>
      </c>
      <c r="O53" s="1099"/>
      <c r="P53" s="1121">
        <f>+ROUND(OTCHET!E186+OTCHET!E189,0)</f>
        <v>2080</v>
      </c>
      <c r="Q53" s="1122">
        <f>+ROUND(OTCHET!L186+OTCHET!L189,0)</f>
        <v>2080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228</v>
      </c>
      <c r="J54" s="1122">
        <f>+IF(OR($P$2=98,$P$2=42,$P$2=96,$P$2=97),$Q54,0)</f>
        <v>234</v>
      </c>
      <c r="K54" s="1097"/>
      <c r="L54" s="1122">
        <f>+IF($P$2=33,$Q54,0)</f>
        <v>0</v>
      </c>
      <c r="M54" s="1097"/>
      <c r="N54" s="1123">
        <f>+ROUND(+G54+J54+L54,0)</f>
        <v>234</v>
      </c>
      <c r="O54" s="1099"/>
      <c r="P54" s="1121">
        <f>+ROUND(OTCHET!E195+OTCHET!E203,0)</f>
        <v>228</v>
      </c>
      <c r="Q54" s="1122">
        <f>+ROUND(OTCHET!L195+OTCHET!L203,0)</f>
        <v>234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2729</v>
      </c>
      <c r="K55" s="1097"/>
      <c r="L55" s="1210">
        <f>+ROUND(+SUM(L50:L54),0)</f>
        <v>0</v>
      </c>
      <c r="M55" s="1097"/>
      <c r="N55" s="1211">
        <f>+ROUND(+SUM(N50:N54),0)</f>
        <v>2729</v>
      </c>
      <c r="O55" s="1099"/>
      <c r="P55" s="1209">
        <f>+ROUND(+SUM(P50:P54),0)</f>
        <v>33721</v>
      </c>
      <c r="Q55" s="1210">
        <f>+ROUND(+SUM(Q50:Q54),0)</f>
        <v>2729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2729</v>
      </c>
      <c r="K76" s="1097"/>
      <c r="L76" s="1235">
        <f>+ROUND(L55+L62+L66+L70+L74,0)</f>
        <v>0</v>
      </c>
      <c r="M76" s="1097"/>
      <c r="N76" s="1236">
        <f>+ROUND(N55+N62+N66+N70+N74,0)</f>
        <v>2729</v>
      </c>
      <c r="O76" s="1099"/>
      <c r="P76" s="1233">
        <f>+ROUND(P55+P62+P66+P70+P74,0)</f>
        <v>33721</v>
      </c>
      <c r="Q76" s="1234">
        <f>+ROUND(Q55+Q62+Q66+Q70+Q74,0)</f>
        <v>2729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-18460</v>
      </c>
      <c r="Q79" s="1122">
        <f>+ROUND(OTCHET!L425,0)</f>
        <v>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29540</v>
      </c>
      <c r="Q80" s="1244">
        <f>+ROUND(Q78+Q79,0)</f>
        <v>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-2729</v>
      </c>
      <c r="K82" s="1097"/>
      <c r="L82" s="1257">
        <f>+ROUND(L47,0)-ROUND(L76,0)+ROUND(L80,0)</f>
        <v>0</v>
      </c>
      <c r="M82" s="1097"/>
      <c r="N82" s="1258">
        <f>+ROUND(N47,0)-ROUND(N76,0)+ROUND(N80,0)</f>
        <v>-2729</v>
      </c>
      <c r="O82" s="1259"/>
      <c r="P82" s="1256">
        <f>+ROUND(P47,0)-ROUND(P76,0)+ROUND(P80,0)</f>
        <v>-4181</v>
      </c>
      <c r="Q82" s="1257">
        <f>+ROUND(Q47,0)-ROUND(Q76,0)+ROUND(Q80,0)</f>
        <v>-2729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2729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2729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2729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1452</v>
      </c>
      <c r="K129" s="1097"/>
      <c r="L129" s="1122">
        <f>+IF($P$2=33,$Q129,0)</f>
        <v>0</v>
      </c>
      <c r="M129" s="1097"/>
      <c r="N129" s="1123">
        <f>+ROUND(+G129+J129+L129,0)</f>
        <v>1452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1452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-2729</v>
      </c>
      <c r="K130" s="1097"/>
      <c r="L130" s="1297">
        <f>+ROUND(+L129-L127-L128,0)</f>
        <v>0</v>
      </c>
      <c r="M130" s="1097"/>
      <c r="N130" s="1298">
        <f>+ROUND(+N129-N127-N128,0)</f>
        <v>-2729</v>
      </c>
      <c r="O130" s="1099"/>
      <c r="P130" s="1296">
        <f>+ROUND(+P129-P127-P128,0)</f>
        <v>-4181</v>
      </c>
      <c r="Q130" s="1297">
        <f>+ROUND(+Q129-Q127-Q128,0)</f>
        <v>-2729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42803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42794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2729</v>
      </c>
      <c r="G38" s="849">
        <f>SUM(G39:G53)-G44-G46-G51-G52</f>
        <v>0</v>
      </c>
      <c r="H38" s="850">
        <f>SUM(H39:H53)-H44-H46-H51-H52</f>
        <v>2729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2080</v>
      </c>
      <c r="F40" s="816">
        <f t="shared" si="1"/>
        <v>2080</v>
      </c>
      <c r="G40" s="817">
        <f>OTCHET!I189</f>
        <v>0</v>
      </c>
      <c r="H40" s="818">
        <f>OTCHET!J189</f>
        <v>2080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228</v>
      </c>
      <c r="F41" s="816">
        <f t="shared" si="1"/>
        <v>234</v>
      </c>
      <c r="G41" s="817">
        <f>+OTCHET!I195+OTCHET!I203</f>
        <v>0</v>
      </c>
      <c r="H41" s="818">
        <f>+OTCHET!J195+OTCHET!J203</f>
        <v>234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31413</v>
      </c>
      <c r="F42" s="816">
        <f t="shared" si="1"/>
        <v>415</v>
      </c>
      <c r="G42" s="817">
        <f>+OTCHET!I204+OTCHET!I222+OTCHET!I271</f>
        <v>0</v>
      </c>
      <c r="H42" s="818">
        <f>+OTCHET!J204+OTCHET!J222+OTCHET!J271</f>
        <v>415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-2729</v>
      </c>
      <c r="G62" s="930">
        <f>+G22-G38+G54-G61</f>
        <v>0</v>
      </c>
      <c r="H62" s="931">
        <f>+H22-H38+H54-H61</f>
        <v>-2729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2729</v>
      </c>
      <c r="G64" s="940">
        <f>SUM(+G66+G74+G75+G82+G83+G84+G87+G88+G89+G90+G91+G92+G93)</f>
        <v>0</v>
      </c>
      <c r="H64" s="941">
        <f>SUM(+H66+H74+H75+H82+H83+H84+H87+H88+H89+H90+H91+H92+H93)</f>
        <v>2729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-1452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-1452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fsd_budget@druanovo.bg</v>
      </c>
      <c r="C105" s="988"/>
      <c r="D105" s="988"/>
      <c r="E105" s="670"/>
      <c r="F105" s="704"/>
      <c r="G105" s="1377" t="str">
        <f>+OTCHET!E601</f>
        <v>0676/72962 в. 112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602" sqref="D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2063</v>
      </c>
      <c r="C9" s="1839"/>
      <c r="D9" s="1840"/>
      <c r="E9" s="115">
        <v>42736</v>
      </c>
      <c r="F9" s="116">
        <v>42794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февруари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Дряново</v>
      </c>
      <c r="C12" s="1821"/>
      <c r="D12" s="1822"/>
      <c r="E12" s="118" t="s">
        <v>985</v>
      </c>
      <c r="F12" s="1592" t="s">
        <v>1456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Дряново</v>
      </c>
      <c r="C178" s="1821"/>
      <c r="D178" s="182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2080</v>
      </c>
      <c r="F189" s="275">
        <f t="shared" si="45"/>
        <v>0</v>
      </c>
      <c r="G189" s="276">
        <f t="shared" si="45"/>
        <v>2080</v>
      </c>
      <c r="H189" s="277">
        <f t="shared" si="45"/>
        <v>0</v>
      </c>
      <c r="I189" s="275">
        <f t="shared" si="45"/>
        <v>0</v>
      </c>
      <c r="J189" s="276">
        <f t="shared" si="45"/>
        <v>2080</v>
      </c>
      <c r="K189" s="277">
        <f t="shared" si="45"/>
        <v>0</v>
      </c>
      <c r="L189" s="274">
        <f t="shared" si="45"/>
        <v>2080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2080</v>
      </c>
      <c r="F191" s="297">
        <f t="shared" si="46"/>
        <v>0</v>
      </c>
      <c r="G191" s="298">
        <f t="shared" si="46"/>
        <v>2080</v>
      </c>
      <c r="H191" s="299">
        <f t="shared" si="46"/>
        <v>0</v>
      </c>
      <c r="I191" s="297">
        <f t="shared" si="46"/>
        <v>0</v>
      </c>
      <c r="J191" s="298">
        <f t="shared" si="46"/>
        <v>2080</v>
      </c>
      <c r="K191" s="299">
        <f t="shared" si="46"/>
        <v>0</v>
      </c>
      <c r="L191" s="296">
        <f t="shared" si="46"/>
        <v>2080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228</v>
      </c>
      <c r="F195" s="275">
        <f t="shared" si="47"/>
        <v>0</v>
      </c>
      <c r="G195" s="276">
        <f t="shared" si="47"/>
        <v>228</v>
      </c>
      <c r="H195" s="277">
        <f t="shared" si="47"/>
        <v>0</v>
      </c>
      <c r="I195" s="275">
        <f t="shared" si="47"/>
        <v>0</v>
      </c>
      <c r="J195" s="276">
        <f t="shared" si="47"/>
        <v>234</v>
      </c>
      <c r="K195" s="277">
        <f t="shared" si="47"/>
        <v>0</v>
      </c>
      <c r="L195" s="274">
        <f t="shared" si="47"/>
        <v>234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112</v>
      </c>
      <c r="F196" s="283">
        <f t="shared" si="48"/>
        <v>0</v>
      </c>
      <c r="G196" s="284">
        <f t="shared" si="48"/>
        <v>112</v>
      </c>
      <c r="H196" s="285">
        <f t="shared" si="48"/>
        <v>0</v>
      </c>
      <c r="I196" s="283">
        <f t="shared" si="48"/>
        <v>0</v>
      </c>
      <c r="J196" s="284">
        <f t="shared" si="48"/>
        <v>115</v>
      </c>
      <c r="K196" s="285">
        <f t="shared" si="48"/>
        <v>0</v>
      </c>
      <c r="L196" s="282">
        <f t="shared" si="48"/>
        <v>115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74</v>
      </c>
      <c r="F199" s="297">
        <f t="shared" si="48"/>
        <v>0</v>
      </c>
      <c r="G199" s="298">
        <f t="shared" si="48"/>
        <v>74</v>
      </c>
      <c r="H199" s="299">
        <f t="shared" si="48"/>
        <v>0</v>
      </c>
      <c r="I199" s="297">
        <f t="shared" si="48"/>
        <v>0</v>
      </c>
      <c r="J199" s="298">
        <f t="shared" si="48"/>
        <v>75</v>
      </c>
      <c r="K199" s="299">
        <f t="shared" si="48"/>
        <v>0</v>
      </c>
      <c r="L199" s="296">
        <f t="shared" si="48"/>
        <v>75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42</v>
      </c>
      <c r="F200" s="297">
        <f t="shared" si="48"/>
        <v>0</v>
      </c>
      <c r="G200" s="298">
        <f t="shared" si="48"/>
        <v>42</v>
      </c>
      <c r="H200" s="299">
        <f t="shared" si="48"/>
        <v>0</v>
      </c>
      <c r="I200" s="297">
        <f t="shared" si="48"/>
        <v>0</v>
      </c>
      <c r="J200" s="298">
        <f t="shared" si="48"/>
        <v>44</v>
      </c>
      <c r="K200" s="299">
        <f t="shared" si="48"/>
        <v>0</v>
      </c>
      <c r="L200" s="296">
        <f t="shared" si="48"/>
        <v>44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31413</v>
      </c>
      <c r="F204" s="275">
        <f t="shared" si="49"/>
        <v>0</v>
      </c>
      <c r="G204" s="276">
        <f t="shared" si="49"/>
        <v>31413</v>
      </c>
      <c r="H204" s="277">
        <f t="shared" si="49"/>
        <v>0</v>
      </c>
      <c r="I204" s="275">
        <f t="shared" si="49"/>
        <v>0</v>
      </c>
      <c r="J204" s="276">
        <f t="shared" si="49"/>
        <v>415</v>
      </c>
      <c r="K204" s="277">
        <f t="shared" si="49"/>
        <v>0</v>
      </c>
      <c r="L204" s="311">
        <f t="shared" si="49"/>
        <v>415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11413</v>
      </c>
      <c r="F209" s="297">
        <f t="shared" si="50"/>
        <v>0</v>
      </c>
      <c r="G209" s="298">
        <f t="shared" si="50"/>
        <v>11413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20000</v>
      </c>
      <c r="F211" s="322">
        <f t="shared" si="50"/>
        <v>0</v>
      </c>
      <c r="G211" s="323">
        <f t="shared" si="50"/>
        <v>20000</v>
      </c>
      <c r="H211" s="324">
        <f t="shared" si="50"/>
        <v>0</v>
      </c>
      <c r="I211" s="322">
        <f t="shared" si="50"/>
        <v>0</v>
      </c>
      <c r="J211" s="323">
        <f t="shared" si="50"/>
        <v>400</v>
      </c>
      <c r="K211" s="324">
        <f t="shared" si="50"/>
        <v>0</v>
      </c>
      <c r="L211" s="321">
        <f t="shared" si="50"/>
        <v>400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1688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2729</v>
      </c>
      <c r="K301" s="399">
        <f t="shared" si="79"/>
        <v>0</v>
      </c>
      <c r="L301" s="396">
        <f t="shared" si="79"/>
        <v>2729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Дряново</v>
      </c>
      <c r="C349" s="1821"/>
      <c r="D349" s="182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0</v>
      </c>
      <c r="K420" s="1481">
        <v>0</v>
      </c>
      <c r="L420" s="1380">
        <f>I420+J420+K420</f>
        <v>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Дряново</v>
      </c>
      <c r="C434" s="1821"/>
      <c r="D434" s="182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-2729</v>
      </c>
      <c r="K441" s="549">
        <f t="shared" si="103"/>
        <v>0</v>
      </c>
      <c r="L441" s="550">
        <f t="shared" si="103"/>
        <v>-2729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2729</v>
      </c>
      <c r="K442" s="556">
        <f t="shared" si="104"/>
        <v>0</v>
      </c>
      <c r="L442" s="557">
        <f>+L593</f>
        <v>2729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Дряново</v>
      </c>
      <c r="C450" s="1821"/>
      <c r="D450" s="182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2729</v>
      </c>
      <c r="K562" s="582">
        <f t="shared" si="133"/>
        <v>0</v>
      </c>
      <c r="L562" s="579">
        <f t="shared" si="133"/>
        <v>2729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-1452</v>
      </c>
      <c r="K569" s="1669">
        <v>0</v>
      </c>
      <c r="L569" s="1395">
        <f t="shared" si="134"/>
        <v>-1452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2729</v>
      </c>
      <c r="K593" s="667">
        <f t="shared" si="138"/>
        <v>0</v>
      </c>
      <c r="L593" s="663">
        <f t="shared" si="138"/>
        <v>2729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2064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2066</v>
      </c>
      <c r="E599" s="672"/>
      <c r="F599" s="219" t="s">
        <v>899</v>
      </c>
      <c r="G599" s="1802" t="s">
        <v>2065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>
        <v>42803</v>
      </c>
      <c r="C601" s="1789"/>
      <c r="D601" s="676" t="s">
        <v>902</v>
      </c>
      <c r="E601" s="677" t="s">
        <v>2067</v>
      </c>
      <c r="F601" s="678"/>
      <c r="G601" s="679" t="s">
        <v>903</v>
      </c>
      <c r="H601" s="1790" t="s">
        <v>2068</v>
      </c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42794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2080</v>
      </c>
      <c r="F627" s="275">
        <f t="shared" si="141"/>
        <v>0</v>
      </c>
      <c r="G627" s="276">
        <f t="shared" si="141"/>
        <v>2080</v>
      </c>
      <c r="H627" s="277">
        <f>SUM(H628:H632)</f>
        <v>0</v>
      </c>
      <c r="I627" s="275">
        <f t="shared" si="141"/>
        <v>0</v>
      </c>
      <c r="J627" s="276">
        <f t="shared" si="141"/>
        <v>2080</v>
      </c>
      <c r="K627" s="277">
        <f t="shared" si="141"/>
        <v>0</v>
      </c>
      <c r="L627" s="274">
        <f t="shared" si="141"/>
        <v>2080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2080</v>
      </c>
      <c r="F629" s="158">
        <v>0</v>
      </c>
      <c r="G629" s="159">
        <v>2080</v>
      </c>
      <c r="H629" s="1426">
        <v>0</v>
      </c>
      <c r="I629" s="158">
        <v>0</v>
      </c>
      <c r="J629" s="159">
        <v>2080</v>
      </c>
      <c r="K629" s="1426">
        <v>0</v>
      </c>
      <c r="L629" s="296">
        <f>I629+J629+K629</f>
        <v>2080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228</v>
      </c>
      <c r="F633" s="275">
        <f t="shared" si="142"/>
        <v>0</v>
      </c>
      <c r="G633" s="276">
        <f t="shared" si="142"/>
        <v>228</v>
      </c>
      <c r="H633" s="277">
        <f>SUM(H634:H640)</f>
        <v>0</v>
      </c>
      <c r="I633" s="275">
        <f t="shared" si="142"/>
        <v>0</v>
      </c>
      <c r="J633" s="276">
        <f t="shared" si="142"/>
        <v>234</v>
      </c>
      <c r="K633" s="277">
        <f t="shared" si="142"/>
        <v>0</v>
      </c>
      <c r="L633" s="274">
        <f t="shared" si="142"/>
        <v>234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112</v>
      </c>
      <c r="F634" s="152">
        <v>0</v>
      </c>
      <c r="G634" s="153">
        <v>112</v>
      </c>
      <c r="H634" s="1421">
        <v>0</v>
      </c>
      <c r="I634" s="152">
        <v>0</v>
      </c>
      <c r="J634" s="153">
        <v>115</v>
      </c>
      <c r="K634" s="1421">
        <v>0</v>
      </c>
      <c r="L634" s="282">
        <f aca="true" t="shared" si="144" ref="L634:L641">I634+J634+K634</f>
        <v>115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74</v>
      </c>
      <c r="F637" s="158">
        <v>0</v>
      </c>
      <c r="G637" s="159">
        <v>74</v>
      </c>
      <c r="H637" s="1426">
        <v>0</v>
      </c>
      <c r="I637" s="158">
        <v>0</v>
      </c>
      <c r="J637" s="159">
        <v>75</v>
      </c>
      <c r="K637" s="1426">
        <v>0</v>
      </c>
      <c r="L637" s="296">
        <f t="shared" si="144"/>
        <v>75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42</v>
      </c>
      <c r="F638" s="158">
        <v>0</v>
      </c>
      <c r="G638" s="159">
        <v>42</v>
      </c>
      <c r="H638" s="1426">
        <v>0</v>
      </c>
      <c r="I638" s="158">
        <v>0</v>
      </c>
      <c r="J638" s="159">
        <v>44</v>
      </c>
      <c r="K638" s="1426">
        <v>0</v>
      </c>
      <c r="L638" s="296">
        <f t="shared" si="144"/>
        <v>44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31413</v>
      </c>
      <c r="F642" s="275">
        <f t="shared" si="145"/>
        <v>0</v>
      </c>
      <c r="G642" s="276">
        <f t="shared" si="145"/>
        <v>31413</v>
      </c>
      <c r="H642" s="277">
        <f>SUM(H643:H659)</f>
        <v>0</v>
      </c>
      <c r="I642" s="275">
        <f t="shared" si="145"/>
        <v>0</v>
      </c>
      <c r="J642" s="276">
        <f t="shared" si="145"/>
        <v>415</v>
      </c>
      <c r="K642" s="277">
        <f t="shared" si="145"/>
        <v>0</v>
      </c>
      <c r="L642" s="311">
        <f t="shared" si="145"/>
        <v>415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11413</v>
      </c>
      <c r="F647" s="158">
        <v>0</v>
      </c>
      <c r="G647" s="159">
        <v>11413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20000</v>
      </c>
      <c r="F649" s="455">
        <v>0</v>
      </c>
      <c r="G649" s="456">
        <v>20000</v>
      </c>
      <c r="H649" s="1434">
        <v>0</v>
      </c>
      <c r="I649" s="455">
        <v>0</v>
      </c>
      <c r="J649" s="456">
        <v>400</v>
      </c>
      <c r="K649" s="1434">
        <v>0</v>
      </c>
      <c r="L649" s="321">
        <f t="shared" si="147"/>
        <v>400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>
        <v>0</v>
      </c>
      <c r="G654" s="456">
        <v>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2729</v>
      </c>
      <c r="K740" s="399">
        <f t="shared" si="173"/>
        <v>0</v>
      </c>
      <c r="L740" s="396">
        <f t="shared" si="173"/>
        <v>2729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2017-03-09T14:42:23Z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